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380" windowHeight="10365" activeTab="0"/>
  </bookViews>
  <sheets>
    <sheet name="SELF-FILTRAG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<sst xmlns="http://schemas.openxmlformats.org/spreadsheetml/2006/main" count="37" uniqueCount="33">
  <si>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Calcul d'une self de filtrage</t>
  </si>
  <si>
    <t xml:space="preserve">  PARAMETRES A SAISIR</t>
  </si>
  <si>
    <t>Type de Redressement</t>
  </si>
  <si>
    <t>T=</t>
  </si>
  <si>
    <t>F=</t>
  </si>
  <si>
    <t>Contrôle par formule simplifiée :</t>
  </si>
  <si>
    <t>C1 (µF) :</t>
  </si>
  <si>
    <t>C2 (µF) :</t>
  </si>
  <si>
    <t>Intensité HT :</t>
  </si>
  <si>
    <t>U résiduel fixé :</t>
  </si>
  <si>
    <t>Section entrefer :</t>
  </si>
  <si>
    <t xml:space="preserve">       RESULTATS :</t>
  </si>
  <si>
    <t xml:space="preserve">Valeur de la self : </t>
  </si>
  <si>
    <t>===&gt;</t>
  </si>
  <si>
    <t xml:space="preserve">Entrefer : </t>
  </si>
  <si>
    <t xml:space="preserve">Nb Spires : </t>
  </si>
  <si>
    <t xml:space="preserve">Ø Fil : </t>
  </si>
  <si>
    <t>π</t>
  </si>
  <si>
    <t>Energie (Joules)</t>
  </si>
  <si>
    <r>
      <t>UA1</t>
    </r>
    <r>
      <rPr>
        <vertAlign val="subscript"/>
        <sz val="10"/>
        <rFont val="Arial"/>
        <family val="2"/>
      </rPr>
      <t>V</t>
    </r>
  </si>
  <si>
    <r>
      <t>L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= 2,5*</t>
    </r>
  </si>
  <si>
    <r>
      <t>UA2</t>
    </r>
    <r>
      <rPr>
        <vertAlign val="subscript"/>
        <sz val="10"/>
        <rFont val="Arial"/>
        <family val="2"/>
      </rPr>
      <t>V</t>
    </r>
  </si>
  <si>
    <r>
      <t>C2</t>
    </r>
    <r>
      <rPr>
        <vertAlign val="subscript"/>
        <sz val="10"/>
        <rFont val="Arial"/>
        <family val="2"/>
      </rPr>
      <t>µF</t>
    </r>
  </si>
  <si>
    <r>
      <t>L</t>
    </r>
    <r>
      <rPr>
        <vertAlign val="subscript"/>
        <sz val="12"/>
        <rFont val="Times New Roman"/>
        <family val="1"/>
      </rPr>
      <t>H</t>
    </r>
    <r>
      <rPr>
        <b/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</t>
    </r>
  </si>
  <si>
    <r>
      <t>Ua</t>
    </r>
    <r>
      <rPr>
        <b/>
        <vertAlign val="subscript"/>
        <sz val="12"/>
        <rFont val="Times New Roman"/>
        <family val="1"/>
      </rPr>
      <t>1</t>
    </r>
  </si>
  <si>
    <r>
      <t>Ua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*</t>
    </r>
    <r>
      <rPr>
        <b/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*</t>
    </r>
    <r>
      <rPr>
        <sz val="14"/>
        <rFont val="Times New Roman"/>
        <family val="1"/>
      </rPr>
      <t xml:space="preserve"> ω</t>
    </r>
    <r>
      <rPr>
        <b/>
        <vertAlign val="superscript"/>
        <sz val="12"/>
        <rFont val="Times New Roman"/>
        <family val="1"/>
      </rPr>
      <t>2</t>
    </r>
  </si>
  <si>
    <r>
      <t>400 mJ pour 1cm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d'air</t>
    </r>
  </si>
  <si>
    <r>
      <t>φ</t>
    </r>
    <r>
      <rPr>
        <vertAlign val="subscript"/>
        <sz val="12"/>
        <rFont val="Times New Roman"/>
        <family val="1"/>
      </rPr>
      <t>Wb</t>
    </r>
    <r>
      <rPr>
        <sz val="12"/>
        <rFont val="Times New Roman"/>
        <family val="1"/>
      </rPr>
      <t>=B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x S </t>
    </r>
    <r>
      <rPr>
        <vertAlign val="subscript"/>
        <sz val="12"/>
        <rFont val="Times New Roman"/>
        <family val="1"/>
      </rPr>
      <t>m2</t>
    </r>
  </si>
  <si>
    <r>
      <t>N</t>
    </r>
    <r>
      <rPr>
        <vertAlign val="subscript"/>
        <sz val="12"/>
        <rFont val="Times New Roman"/>
        <family val="1"/>
      </rPr>
      <t>(spires)</t>
    </r>
    <r>
      <rPr>
        <sz val="12"/>
        <rFont val="Times New Roman"/>
        <family val="1"/>
      </rPr>
      <t>= L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x I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/ B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x S </t>
    </r>
    <r>
      <rPr>
        <vertAlign val="subscript"/>
        <sz val="12"/>
        <rFont val="Times New Roman"/>
        <family val="1"/>
      </rPr>
      <t>m2</t>
    </r>
  </si>
  <si>
    <r>
      <t>(Base : 2,5 A /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</si>
  <si>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D</t>
    </r>
    <r>
      <rPr>
        <vertAlign val="subscript"/>
        <sz val="12"/>
        <rFont val="Times New Roman"/>
        <family val="1"/>
      </rPr>
      <t>mm</t>
    </r>
    <r>
      <rPr>
        <sz val="12"/>
        <rFont val="Times New Roman"/>
        <family val="1"/>
      </rPr>
      <t xml:space="preserve"> =</t>
    </r>
  </si>
  <si>
    <r>
      <t>4(1/2,5*I</t>
    </r>
    <r>
      <rPr>
        <b/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</si>
  <si>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>E</t>
    </r>
    <r>
      <rPr>
        <vertAlign val="subscript"/>
        <sz val="12"/>
        <rFont val="Times New Roman"/>
        <family val="1"/>
      </rPr>
      <t>J</t>
    </r>
    <r>
      <rPr>
        <sz val="12"/>
        <rFont val="Times New Roman"/>
        <family val="1"/>
      </rPr>
      <t>=½ x L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x I</t>
    </r>
    <r>
      <rPr>
        <vertAlign val="super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</si>
</sst>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_-* #,##0\ _F_-;\-* #,##0\ _F_-;_-* &quot;-&quot;??\ _F_-;_-@_-"/>
    <numFmt numFmtId="166" formatCode="0&quot; Ω&quot;"/>
    <numFmt numFmtId="167" formatCode="0.0&quot; kΩ&quot;"/>
    <numFmt numFmtId="168" formatCode="0&quot; kΩ&quot;"/>
    <numFmt numFmtId="169" formatCode="0.0&quot; MΩ&quot;"/>
    <numFmt numFmtId="170" formatCode="_-* #,##0.00\ [$€-1]_-;\-* #,##0.00\ [$€-1]_-;_-* &quot;-&quot;??\ [$€-1]_-"/>
    <numFmt numFmtId="171" formatCode="#,##0&quot; cm&quot;"/>
    <numFmt numFmtId="172" formatCode="0.00&quot; H&quot;"/>
    <numFmt numFmtId="173" formatCode="General&quot; mA&quot;"/>
    <numFmt numFmtId="174" formatCode="0.00&quot; cm2&quot;"/>
    <numFmt numFmtId="175" formatCode="0.00&quot; mm&quot;"/>
    <numFmt numFmtId="176" formatCode="General&quot; µF&quot;"/>
    <numFmt numFmtId="177" formatCode="General&quot; V&quot;"/>
    <numFmt numFmtId="178" formatCode="0.0&quot; H&quot;"/>
    <numFmt numFmtId="179" formatCode="0&quot; H&quot;"/>
    <numFmt numFmtId="180" formatCode="0.000&quot; A&quot;"/>
    <numFmt numFmtId="181" formatCode="0.00&quot; mJ&quot;"/>
    <numFmt numFmtId="182" formatCode="0.00&quot; cm3&quot;"/>
    <numFmt numFmtId="183" formatCode="0&quot; mA&quot;"/>
    <numFmt numFmtId="184" formatCode="_-* #,##0.000000000000000\ _F_-;\-* #,##0.000000000000000\ _F_-;_-* &quot;-&quot;??\ _F_-;_-@_-"/>
    <numFmt numFmtId="185" formatCode="0&quot; mm&quot;"/>
    <numFmt numFmtId="186" formatCode="0.00&quot; J&quot;"/>
    <numFmt numFmtId="187" formatCode="_-* #,##0.000000\ _F_-;\-* #,##0.000000\ _F_-;_-* &quot;-&quot;??\ _F_-;_-@_-"/>
    <numFmt numFmtId="188" formatCode="0.0&quot; V&quot;"/>
    <numFmt numFmtId="189" formatCode="0&quot; V&quot;"/>
    <numFmt numFmtId="190" formatCode="_-* #,##0.000000\ _F_-;\-* #,##0.000000\ _F_-;_-* &quot;-&quot;??????\ _F_-;_-@_-"/>
    <numFmt numFmtId="191" formatCode="_-* #,##0.0\ _F_-;\-* #,##0.0\ _F_-;_-* &quot;-&quot;??\ _F_-;_-@_-"/>
    <numFmt numFmtId="192" formatCode="0&quot; Hz&quot;"/>
    <numFmt numFmtId="193" formatCode="0.E+00"/>
    <numFmt numFmtId="194" formatCode="0.E+00&quot; F&quot;"/>
    <numFmt numFmtId="195" formatCode="00.E+0&quot; F&quot;"/>
    <numFmt numFmtId="196" formatCode="General&quot; m2&quot;"/>
    <numFmt numFmtId="197" formatCode="00*E\+0&quot; F&quot;"/>
    <numFmt numFmtId="198" formatCode="0.000&quot; J&quot;"/>
    <numFmt numFmtId="199" formatCode="_-* #,##0.000\ _F_-;\-* #,##0.000\ _F_-;_-* &quot;-&quot;??\ _F_-;_-@_-"/>
    <numFmt numFmtId="200" formatCode="_-* #,##0.000\ _F_-;\-* #,##0.000\ _F_-;_-* &quot;-&quot;???\ _F_-;_-@_-"/>
    <numFmt numFmtId="201" formatCode="0&quot; ms&quot;"/>
    <numFmt numFmtId="202" formatCode="&quot;Vrai&quot;;&quot;Vrai&quot;;&quot;Faux&quot;"/>
    <numFmt numFmtId="203" formatCode="&quot;Actif&quot;;&quot;Actif&quot;;&quot;Inactif&quot;"/>
    <numFmt numFmtId="204" formatCode="#,##0&quot; Ω&quot;"/>
    <numFmt numFmtId="205" formatCode="0.00&quot; nF&quot;"/>
    <numFmt numFmtId="206" formatCode="0.0"/>
    <numFmt numFmtId="207" formatCode="0.0&quot; mA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47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77" fontId="0" fillId="2" borderId="0" xfId="0" applyNumberFormat="1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right" vertical="center"/>
    </xf>
    <xf numFmtId="201" fontId="2" fillId="3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172" fontId="0" fillId="2" borderId="0" xfId="0" applyNumberFormat="1" applyFill="1" applyAlignment="1">
      <alignment vertical="center"/>
    </xf>
    <xf numFmtId="192" fontId="2" fillId="3" borderId="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73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76" fontId="10" fillId="3" borderId="0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178" fontId="7" fillId="5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 quotePrefix="1">
      <alignment horizontal="right" vertical="center"/>
    </xf>
    <xf numFmtId="175" fontId="7" fillId="5" borderId="1" xfId="18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left"/>
    </xf>
    <xf numFmtId="1" fontId="7" fillId="5" borderId="1" xfId="18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8" fillId="3" borderId="0" xfId="0" applyFont="1" applyFill="1" applyBorder="1" applyAlignment="1" quotePrefix="1">
      <alignment horizontal="right"/>
    </xf>
    <xf numFmtId="0" fontId="16" fillId="4" borderId="0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23" fillId="4" borderId="0" xfId="0" applyFont="1" applyFill="1" applyAlignment="1">
      <alignment horizontal="center"/>
    </xf>
    <xf numFmtId="198" fontId="7" fillId="5" borderId="1" xfId="18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5" fillId="2" borderId="0" xfId="0" applyFont="1" applyFill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5" xfId="0" applyFill="1" applyBorder="1" applyAlignment="1">
      <alignment horizontal="right" vertical="center"/>
    </xf>
    <xf numFmtId="172" fontId="0" fillId="2" borderId="7" xfId="0" applyNumberForma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95" fontId="11" fillId="3" borderId="5" xfId="0" applyNumberFormat="1" applyFont="1" applyFill="1" applyBorder="1" applyAlignment="1">
      <alignment horizontal="center" vertical="center"/>
    </xf>
    <xf numFmtId="195" fontId="11" fillId="3" borderId="0" xfId="0" applyNumberFormat="1" applyFont="1" applyFill="1" applyBorder="1" applyAlignment="1">
      <alignment horizontal="center" vertical="center"/>
    </xf>
    <xf numFmtId="180" fontId="11" fillId="3" borderId="5" xfId="0" applyNumberFormat="1" applyFont="1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/>
    </xf>
    <xf numFmtId="196" fontId="11" fillId="3" borderId="5" xfId="0" applyNumberFormat="1" applyFont="1" applyFill="1" applyBorder="1" applyAlignment="1">
      <alignment horizontal="center" vertical="center"/>
    </xf>
    <xf numFmtId="196" fontId="11" fillId="3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index.html" TargetMode="External" /><Relationship Id="rId4" Type="http://schemas.openxmlformats.org/officeDocument/2006/relationships/hyperlink" Target="index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Calculs.htm" TargetMode="External" /><Relationship Id="rId7" Type="http://schemas.openxmlformats.org/officeDocument/2006/relationships/hyperlink" Target="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14</xdr:col>
      <xdr:colOff>9525</xdr:colOff>
      <xdr:row>38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81550"/>
          <a:ext cx="6838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16</xdr:row>
      <xdr:rowOff>142875</xdr:rowOff>
    </xdr:from>
    <xdr:to>
      <xdr:col>11</xdr:col>
      <xdr:colOff>171450</xdr:colOff>
      <xdr:row>17</xdr:row>
      <xdr:rowOff>161925</xdr:rowOff>
    </xdr:to>
    <xdr:sp>
      <xdr:nvSpPr>
        <xdr:cNvPr id="2" name="Line 4"/>
        <xdr:cNvSpPr>
          <a:spLocks/>
        </xdr:cNvSpPr>
      </xdr:nvSpPr>
      <xdr:spPr>
        <a:xfrm>
          <a:off x="5791200" y="3838575"/>
          <a:ext cx="104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16</xdr:row>
      <xdr:rowOff>9525</xdr:rowOff>
    </xdr:from>
    <xdr:to>
      <xdr:col>11</xdr:col>
      <xdr:colOff>247650</xdr:colOff>
      <xdr:row>17</xdr:row>
      <xdr:rowOff>161925</xdr:rowOff>
    </xdr:to>
    <xdr:sp>
      <xdr:nvSpPr>
        <xdr:cNvPr id="3" name="Line 5"/>
        <xdr:cNvSpPr>
          <a:spLocks/>
        </xdr:cNvSpPr>
      </xdr:nvSpPr>
      <xdr:spPr>
        <a:xfrm flipV="1">
          <a:off x="5895975" y="3705225"/>
          <a:ext cx="76200" cy="400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16</xdr:row>
      <xdr:rowOff>9525</xdr:rowOff>
    </xdr:from>
    <xdr:to>
      <xdr:col>13</xdr:col>
      <xdr:colOff>161925</xdr:colOff>
      <xdr:row>16</xdr:row>
      <xdr:rowOff>9525</xdr:rowOff>
    </xdr:to>
    <xdr:sp>
      <xdr:nvSpPr>
        <xdr:cNvPr id="4" name="Line 6"/>
        <xdr:cNvSpPr>
          <a:spLocks/>
        </xdr:cNvSpPr>
      </xdr:nvSpPr>
      <xdr:spPr>
        <a:xfrm>
          <a:off x="5962650" y="3705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133350</xdr:colOff>
      <xdr:row>1</xdr:row>
      <xdr:rowOff>285750</xdr:rowOff>
    </xdr:to>
    <xdr:pic>
      <xdr:nvPicPr>
        <xdr:cNvPr id="5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371475</xdr:colOff>
      <xdr:row>1</xdr:row>
      <xdr:rowOff>285750</xdr:rowOff>
    </xdr:to>
    <xdr:pic>
      <xdr:nvPicPr>
        <xdr:cNvPr id="6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Z100"/>
  <sheetViews>
    <sheetView showGridLines="0" tabSelected="1" zoomScale="130" zoomScaleNormal="130" workbookViewId="0" topLeftCell="A1">
      <selection activeCell="B3" sqref="B3:F3"/>
    </sheetView>
  </sheetViews>
  <sheetFormatPr defaultColWidth="11.421875" defaultRowHeight="12.75"/>
  <cols>
    <col min="1" max="1" width="3.28125" style="4" customWidth="1"/>
    <col min="2" max="2" width="11.28125" style="4" customWidth="1"/>
    <col min="3" max="3" width="9.57421875" style="57" customWidth="1"/>
    <col min="4" max="4" width="17.28125" style="57" customWidth="1"/>
    <col min="5" max="5" width="5.8515625" style="4" customWidth="1"/>
    <col min="6" max="6" width="8.57421875" style="4" customWidth="1"/>
    <col min="7" max="8" width="2.421875" style="58" customWidth="1"/>
    <col min="9" max="9" width="4.7109375" style="58" customWidth="1"/>
    <col min="10" max="10" width="14.28125" style="58" customWidth="1"/>
    <col min="11" max="11" width="6.140625" style="58" customWidth="1"/>
    <col min="12" max="12" width="4.140625" style="58" customWidth="1"/>
    <col min="13" max="13" width="11.57421875" style="58" customWidth="1"/>
    <col min="14" max="14" width="4.140625" style="4" customWidth="1"/>
    <col min="15" max="16384" width="11.421875" style="4" customWidth="1"/>
  </cols>
  <sheetData>
    <row r="1" spans="1:26" ht="9" customHeight="1">
      <c r="A1" s="1"/>
      <c r="B1" s="1"/>
      <c r="C1" s="2"/>
      <c r="D1" s="2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1"/>
      <c r="C2" s="2"/>
      <c r="D2" s="2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1"/>
      <c r="B3" s="61" t="s">
        <v>0</v>
      </c>
      <c r="C3" s="61"/>
      <c r="D3" s="61"/>
      <c r="E3" s="61"/>
      <c r="F3" s="61"/>
      <c r="G3" s="1"/>
      <c r="H3" s="1"/>
      <c r="I3" s="1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>
      <c r="A4" s="1"/>
      <c r="B4" s="6"/>
      <c r="C4" s="66" t="s">
        <v>1</v>
      </c>
      <c r="D4" s="66"/>
      <c r="E4" s="66"/>
      <c r="F4" s="6"/>
      <c r="G4" s="1"/>
      <c r="H4" s="1"/>
      <c r="I4" s="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>
      <c r="A5" s="1"/>
      <c r="B5" s="69" t="s">
        <v>2</v>
      </c>
      <c r="C5" s="70"/>
      <c r="D5" s="7">
        <v>1</v>
      </c>
      <c r="E5" s="8" t="s">
        <v>3</v>
      </c>
      <c r="F5" s="9">
        <f>D5*10</f>
        <v>10</v>
      </c>
      <c r="G5" s="10"/>
      <c r="H5" s="10"/>
      <c r="I5" s="1"/>
      <c r="J5" s="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thickBot="1">
      <c r="A6" s="1"/>
      <c r="B6" s="69"/>
      <c r="C6" s="70"/>
      <c r="D6" s="7">
        <f>IF(D5=1,100,50)</f>
        <v>100</v>
      </c>
      <c r="E6" s="8" t="s">
        <v>4</v>
      </c>
      <c r="F6" s="12">
        <f>IF(D5=1,100,50)</f>
        <v>100</v>
      </c>
      <c r="G6" s="1"/>
      <c r="H6" s="1"/>
      <c r="I6" s="1"/>
      <c r="J6" s="13" t="s">
        <v>5</v>
      </c>
      <c r="K6" s="14"/>
      <c r="L6" s="14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 thickBot="1">
      <c r="A7" s="1"/>
      <c r="B7" s="16"/>
      <c r="C7" s="17" t="s">
        <v>6</v>
      </c>
      <c r="D7" s="18">
        <v>50</v>
      </c>
      <c r="E7" s="62">
        <f>D7*0.000001</f>
        <v>4.9999999999999996E-05</v>
      </c>
      <c r="F7" s="63"/>
      <c r="G7" s="10"/>
      <c r="H7" s="10"/>
      <c r="I7" s="1"/>
      <c r="J7" s="19"/>
      <c r="K7" s="20" t="s">
        <v>19</v>
      </c>
      <c r="L7" s="21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 thickBot="1">
      <c r="A8" s="1"/>
      <c r="B8" s="16"/>
      <c r="C8" s="17" t="s">
        <v>7</v>
      </c>
      <c r="D8" s="18">
        <v>50</v>
      </c>
      <c r="E8" s="62">
        <f>D8*0.000001</f>
        <v>4.9999999999999996E-05</v>
      </c>
      <c r="F8" s="63"/>
      <c r="G8" s="10"/>
      <c r="H8" s="10"/>
      <c r="I8" s="1"/>
      <c r="J8" s="59" t="s">
        <v>20</v>
      </c>
      <c r="K8" s="20" t="s">
        <v>21</v>
      </c>
      <c r="L8" s="20"/>
      <c r="M8" s="60">
        <f>2.5*F5*D9/D7/D10/D8</f>
        <v>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thickBot="1">
      <c r="A9" s="1"/>
      <c r="B9" s="16"/>
      <c r="C9" s="17" t="s">
        <v>8</v>
      </c>
      <c r="D9" s="23">
        <v>250</v>
      </c>
      <c r="E9" s="64">
        <f>D9/1000</f>
        <v>0.25</v>
      </c>
      <c r="F9" s="65"/>
      <c r="G9" s="10"/>
      <c r="H9" s="10"/>
      <c r="I9" s="1"/>
      <c r="J9" s="59"/>
      <c r="K9" s="77" t="s">
        <v>22</v>
      </c>
      <c r="L9" s="77"/>
      <c r="M9" s="6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 thickBot="1">
      <c r="A10" s="1"/>
      <c r="B10" s="16"/>
      <c r="C10" s="17" t="s">
        <v>9</v>
      </c>
      <c r="D10" s="24">
        <v>0.5</v>
      </c>
      <c r="E10" s="25"/>
      <c r="F10" s="25"/>
      <c r="G10" s="10"/>
      <c r="H10" s="10"/>
      <c r="I10" s="1"/>
      <c r="J10" s="26"/>
      <c r="K10" s="27"/>
      <c r="L10" s="27"/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thickBot="1">
      <c r="A11" s="1"/>
      <c r="B11" s="16"/>
      <c r="C11" s="17" t="s">
        <v>10</v>
      </c>
      <c r="D11" s="29">
        <v>5.5</v>
      </c>
      <c r="E11" s="74">
        <f>D11/10000</f>
        <v>0.00055</v>
      </c>
      <c r="F11" s="75"/>
      <c r="G11" s="10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0"/>
      <c r="C12" s="66" t="s">
        <v>11</v>
      </c>
      <c r="D12" s="66"/>
      <c r="E12" s="66"/>
      <c r="F12" s="31"/>
      <c r="G12" s="10"/>
      <c r="H12" s="32"/>
      <c r="I12" s="33"/>
      <c r="J12" s="33"/>
      <c r="K12" s="33"/>
      <c r="L12" s="33"/>
      <c r="M12" s="33"/>
      <c r="N12" s="3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thickBot="1">
      <c r="A13" s="1"/>
      <c r="B13" s="30"/>
      <c r="C13" s="66"/>
      <c r="D13" s="66"/>
      <c r="E13" s="66"/>
      <c r="F13" s="34"/>
      <c r="G13" s="10"/>
      <c r="H13" s="32"/>
      <c r="I13" s="76" t="s">
        <v>23</v>
      </c>
      <c r="J13" s="35" t="s">
        <v>24</v>
      </c>
      <c r="K13" s="36"/>
      <c r="L13" s="36"/>
      <c r="M13" s="37"/>
      <c r="N13" s="3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thickBot="1">
      <c r="A14" s="1"/>
      <c r="B14" s="30"/>
      <c r="C14" s="38" t="s">
        <v>12</v>
      </c>
      <c r="D14" s="39">
        <f>(D9*F5/D7)/(D10*(D8*0.000001)*(4*PI()*F6*PI()*F6))</f>
        <v>5.066059182116889</v>
      </c>
      <c r="E14" s="40"/>
      <c r="F14" s="41" t="s">
        <v>13</v>
      </c>
      <c r="G14" s="10"/>
      <c r="H14" s="32"/>
      <c r="I14" s="76"/>
      <c r="J14" s="36" t="s">
        <v>25</v>
      </c>
      <c r="K14" s="36"/>
      <c r="L14" s="36"/>
      <c r="M14" s="37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thickBot="1">
      <c r="A15" s="1"/>
      <c r="B15" s="30"/>
      <c r="C15" s="38" t="s">
        <v>14</v>
      </c>
      <c r="D15" s="42">
        <f>0.5*D14*E9*E9/0.4/D11*10/2</f>
        <v>0.3598053396389836</v>
      </c>
      <c r="E15" s="71" t="s">
        <v>13</v>
      </c>
      <c r="F15" s="72"/>
      <c r="G15" s="10"/>
      <c r="H15" s="32"/>
      <c r="I15" s="43" t="s">
        <v>26</v>
      </c>
      <c r="J15" s="44"/>
      <c r="K15" s="33"/>
      <c r="L15" s="45"/>
      <c r="M15" s="45" t="s">
        <v>27</v>
      </c>
      <c r="N15" s="3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thickBot="1">
      <c r="A16" s="1"/>
      <c r="B16" s="30"/>
      <c r="C16" s="38" t="s">
        <v>15</v>
      </c>
      <c r="D16" s="46">
        <f>D14*(D9/1000)/D11*10000</f>
        <v>2302.754173689495</v>
      </c>
      <c r="E16" s="40"/>
      <c r="F16" s="41" t="s">
        <v>13</v>
      </c>
      <c r="G16" s="10"/>
      <c r="H16" s="32"/>
      <c r="I16" s="73" t="s">
        <v>28</v>
      </c>
      <c r="J16" s="73"/>
      <c r="K16" s="73"/>
      <c r="L16" s="73"/>
      <c r="M16" s="73"/>
      <c r="N16" s="3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thickBot="1">
      <c r="A17" s="1"/>
      <c r="B17" s="31"/>
      <c r="C17" s="48" t="s">
        <v>16</v>
      </c>
      <c r="D17" s="42">
        <f>SQRT(4*(D9/1000/2.5)/PI())</f>
        <v>0.3568248232305542</v>
      </c>
      <c r="E17" s="40"/>
      <c r="F17" s="49" t="s">
        <v>13</v>
      </c>
      <c r="G17" s="10"/>
      <c r="H17" s="32"/>
      <c r="I17" s="68" t="s">
        <v>29</v>
      </c>
      <c r="J17" s="68"/>
      <c r="K17" s="67" t="s">
        <v>30</v>
      </c>
      <c r="L17" s="50"/>
      <c r="M17" s="51" t="s">
        <v>31</v>
      </c>
      <c r="N17" s="3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thickBot="1">
      <c r="A18" s="1"/>
      <c r="B18" s="31"/>
      <c r="C18" s="48"/>
      <c r="D18" s="48"/>
      <c r="E18" s="40"/>
      <c r="F18" s="41"/>
      <c r="G18" s="10"/>
      <c r="H18" s="32"/>
      <c r="I18" s="68"/>
      <c r="J18" s="68"/>
      <c r="K18" s="67"/>
      <c r="L18" s="44"/>
      <c r="M18" s="52" t="s">
        <v>17</v>
      </c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thickBot="1">
      <c r="A19" s="1"/>
      <c r="B19" s="31"/>
      <c r="C19" s="48" t="s">
        <v>18</v>
      </c>
      <c r="D19" s="53">
        <f>0.5*D14*E9*E9</f>
        <v>0.15831434944115277</v>
      </c>
      <c r="E19" s="40"/>
      <c r="F19" s="41" t="s">
        <v>13</v>
      </c>
      <c r="G19" s="10"/>
      <c r="H19" s="32"/>
      <c r="I19" s="47" t="s">
        <v>32</v>
      </c>
      <c r="J19" s="44"/>
      <c r="K19" s="44"/>
      <c r="L19" s="44"/>
      <c r="M19" s="44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31"/>
      <c r="C20" s="54"/>
      <c r="D20" s="54"/>
      <c r="E20" s="31"/>
      <c r="F20" s="31"/>
      <c r="G20" s="10"/>
      <c r="H20" s="32"/>
      <c r="I20" s="44"/>
      <c r="J20" s="44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55"/>
      <c r="D21" s="1"/>
      <c r="E21" s="10"/>
      <c r="F21" s="10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56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6">
    <mergeCell ref="C12:E13"/>
    <mergeCell ref="C4:E4"/>
    <mergeCell ref="K17:K18"/>
    <mergeCell ref="I17:J18"/>
    <mergeCell ref="B5:C6"/>
    <mergeCell ref="E15:F15"/>
    <mergeCell ref="I16:M16"/>
    <mergeCell ref="E11:F11"/>
    <mergeCell ref="I13:I14"/>
    <mergeCell ref="K9:L9"/>
    <mergeCell ref="J8:J9"/>
    <mergeCell ref="M8:M9"/>
    <mergeCell ref="B3:F3"/>
    <mergeCell ref="E7:F7"/>
    <mergeCell ref="E8:F8"/>
    <mergeCell ref="E9:F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2003-03-04T22:17:10Z</dcterms:created>
  <dcterms:modified xsi:type="dcterms:W3CDTF">2003-03-04T22:29:08Z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